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0"/>
  </bookViews>
  <sheets>
    <sheet name="Interface Sheet" sheetId="1" r:id="rId1"/>
    <sheet name="Gear Inch Chart" sheetId="2" r:id="rId2"/>
    <sheet name="Calculation Sheet" sheetId="3" r:id="rId3"/>
  </sheets>
  <definedNames>
    <definedName name="BeltLengths">'Calculation Sheet'!$I$2:$I$5</definedName>
    <definedName name="FrontSprockets">'Calculation Sheet'!$C$2:$C$5</definedName>
    <definedName name="RearSprockets">'Calculation Sheet'!$F$2:$F$7</definedName>
  </definedNames>
  <calcPr fullCalcOnLoad="1"/>
</workbook>
</file>

<file path=xl/sharedStrings.xml><?xml version="1.0" encoding="utf-8"?>
<sst xmlns="http://schemas.openxmlformats.org/spreadsheetml/2006/main" count="109" uniqueCount="53">
  <si>
    <t>mm</t>
  </si>
  <si>
    <t>Choose Front Sprocket</t>
  </si>
  <si>
    <t>Choose Rear Sprocket</t>
  </si>
  <si>
    <t>FrontSprockets</t>
  </si>
  <si>
    <t>RearSprockets</t>
  </si>
  <si>
    <t>Choose Belt Length</t>
  </si>
  <si>
    <t>BeltLengths</t>
  </si>
  <si>
    <t>Front Sprocket</t>
  </si>
  <si>
    <t>Rear Sprocket</t>
  </si>
  <si>
    <t>Belt Length</t>
  </si>
  <si>
    <t>Center Distance</t>
  </si>
  <si>
    <t>k</t>
  </si>
  <si>
    <t>CD Calculations</t>
  </si>
  <si>
    <t>cd</t>
  </si>
  <si>
    <t>Speed Ratio</t>
  </si>
  <si>
    <t>Minimum Necessary Adjustment</t>
  </si>
  <si>
    <t>Maximum Necessary Adjustment</t>
  </si>
  <si>
    <t>in</t>
  </si>
  <si>
    <t>Output Metric</t>
  </si>
  <si>
    <t>Output English</t>
  </si>
  <si>
    <t>Calculate your chain speed ratio</t>
  </si>
  <si>
    <t>Chainring</t>
  </si>
  <si>
    <t>Sprocket</t>
  </si>
  <si>
    <t>Input</t>
  </si>
  <si>
    <t>Center Distance +</t>
  </si>
  <si>
    <t>Center Distance -</t>
  </si>
  <si>
    <t>Diameter</t>
  </si>
  <si>
    <t>Pitch Length</t>
  </si>
  <si>
    <t>Stock Sprocket Configurations</t>
  </si>
  <si>
    <t>5 Bolt 130mm BCD</t>
  </si>
  <si>
    <t>4 Bolt 104mm BCD</t>
  </si>
  <si>
    <t>9 Spline</t>
  </si>
  <si>
    <t>8 Speed Nexus</t>
  </si>
  <si>
    <t>Alfine</t>
  </si>
  <si>
    <t>Front</t>
  </si>
  <si>
    <t>Rear</t>
  </si>
  <si>
    <t>Availablity may vary</t>
  </si>
  <si>
    <t xml:space="preserve">Check back soon for availablity for Rohloff, NuVinci, </t>
  </si>
  <si>
    <t>and SRAM sprockets</t>
  </si>
  <si>
    <t>Enter Wheel Diameter</t>
  </si>
  <si>
    <t>Gear Inches</t>
  </si>
  <si>
    <t>Ratio</t>
  </si>
  <si>
    <t xml:space="preserve">Enter Front Sprocket Teeth </t>
  </si>
  <si>
    <t>Enter Rear Sprocket Teeth</t>
  </si>
  <si>
    <t>Additional Calculation</t>
  </si>
  <si>
    <t>Enter Crank Arm Length</t>
  </si>
  <si>
    <t>Belt Gear Inches:</t>
  </si>
  <si>
    <t>Chain gear inches:</t>
  </si>
  <si>
    <t>Development in Meters</t>
  </si>
  <si>
    <t>Metric</t>
  </si>
  <si>
    <t>Gain Ratio</t>
  </si>
  <si>
    <t>Front Sprocket Pitch Diameter</t>
  </si>
  <si>
    <t>Rear Sprocket Pitch Diameter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</si>
</sst>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0" fontId="0" fillId="3" borderId="1" xfId="0" applyNumberForma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12" xfId="0" applyFill="1" applyBorder="1" applyAlignment="1">
      <alignment/>
    </xf>
    <xf numFmtId="170" fontId="0" fillId="3" borderId="7" xfId="0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4" xfId="0" applyFont="1" applyFill="1" applyBorder="1" applyAlignment="1">
      <alignment/>
    </xf>
    <xf numFmtId="0" fontId="0" fillId="0" borderId="0" xfId="0" applyFont="1" applyAlignment="1">
      <alignment/>
    </xf>
    <xf numFmtId="170" fontId="0" fillId="2" borderId="1" xfId="0" applyNumberForma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3" borderId="8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3" borderId="4" xfId="0" applyFill="1" applyBorder="1" applyAlignment="1">
      <alignment horizontal="left"/>
    </xf>
    <xf numFmtId="0" fontId="0" fillId="0" borderId="9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95250</xdr:rowOff>
    </xdr:from>
    <xdr:to>
      <xdr:col>8</xdr:col>
      <xdr:colOff>485775</xdr:colOff>
      <xdr:row>8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4478" t="42968" r="84553" b="41926"/>
        <a:stretch>
          <a:fillRect/>
        </a:stretch>
      </xdr:blipFill>
      <xdr:spPr>
        <a:xfrm>
          <a:off x="4076700" y="95250"/>
          <a:ext cx="4391025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8</xdr:row>
      <xdr:rowOff>28575</xdr:rowOff>
    </xdr:from>
    <xdr:to>
      <xdr:col>2</xdr:col>
      <xdr:colOff>495300</xdr:colOff>
      <xdr:row>12</xdr:row>
      <xdr:rowOff>152400</xdr:rowOff>
    </xdr:to>
    <xdr:pic>
      <xdr:nvPicPr>
        <xdr:cNvPr id="2" name="Picture 0" descr="CarbonDriveStac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00175"/>
          <a:ext cx="2000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C3" sqref="C3"/>
    </sheetView>
  </sheetViews>
  <sheetFormatPr defaultColWidth="9.140625" defaultRowHeight="12.75"/>
  <cols>
    <col min="1" max="1" width="11.140625" style="0" bestFit="1" customWidth="1"/>
    <col min="2" max="2" width="23.8515625" style="0" customWidth="1"/>
    <col min="3" max="3" width="8.57421875" style="0" customWidth="1"/>
    <col min="4" max="4" width="14.28125" style="0" bestFit="1" customWidth="1"/>
    <col min="5" max="5" width="14.421875" style="0" bestFit="1" customWidth="1"/>
    <col min="7" max="7" width="29.140625" style="0" bestFit="1" customWidth="1"/>
    <col min="10" max="10" width="14.28125" style="0" bestFit="1" customWidth="1"/>
    <col min="11" max="11" width="15.421875" style="0" bestFit="1" customWidth="1"/>
    <col min="13" max="13" width="31.140625" style="0" bestFit="1" customWidth="1"/>
  </cols>
  <sheetData>
    <row r="1" spans="1:9" ht="13.5" thickBot="1">
      <c r="A1" s="44" t="s">
        <v>23</v>
      </c>
      <c r="E1" s="9"/>
      <c r="F1" s="10"/>
      <c r="G1" s="10"/>
      <c r="H1" s="10"/>
      <c r="I1" s="11"/>
    </row>
    <row r="2" spans="2:9" ht="13.5" thickBot="1">
      <c r="B2" s="3"/>
      <c r="C2" s="29"/>
      <c r="D2" s="29"/>
      <c r="E2" s="12"/>
      <c r="F2" s="2"/>
      <c r="G2" s="2"/>
      <c r="H2" s="2"/>
      <c r="I2" s="13"/>
    </row>
    <row r="3" spans="2:9" ht="13.5" thickBot="1">
      <c r="B3" s="27" t="s">
        <v>1</v>
      </c>
      <c r="C3" s="1">
        <v>55</v>
      </c>
      <c r="D3" s="17"/>
      <c r="E3" s="12"/>
      <c r="F3" s="2"/>
      <c r="G3" s="2"/>
      <c r="H3" s="2"/>
      <c r="I3" s="13"/>
    </row>
    <row r="4" spans="2:9" ht="13.5" thickBot="1">
      <c r="B4" s="30"/>
      <c r="C4" s="17"/>
      <c r="D4" s="17"/>
      <c r="E4" s="12"/>
      <c r="F4" s="2"/>
      <c r="G4" s="2"/>
      <c r="H4" s="2"/>
      <c r="I4" s="13"/>
    </row>
    <row r="5" spans="2:9" ht="13.5" thickBot="1">
      <c r="B5" s="27" t="s">
        <v>2</v>
      </c>
      <c r="C5" s="1">
        <v>24</v>
      </c>
      <c r="D5" s="17"/>
      <c r="E5" s="12"/>
      <c r="F5" s="2"/>
      <c r="G5" s="2"/>
      <c r="H5" s="2"/>
      <c r="I5" s="13"/>
    </row>
    <row r="6" spans="2:9" ht="13.5" thickBot="1">
      <c r="B6" s="30"/>
      <c r="C6" s="17"/>
      <c r="D6" s="17"/>
      <c r="E6" s="12"/>
      <c r="F6" s="2"/>
      <c r="G6" s="2"/>
      <c r="H6" s="2"/>
      <c r="I6" s="13"/>
    </row>
    <row r="7" spans="2:9" ht="13.5" thickBot="1">
      <c r="B7" s="27" t="s">
        <v>5</v>
      </c>
      <c r="C7" s="1">
        <v>113</v>
      </c>
      <c r="D7" s="17"/>
      <c r="E7" s="12"/>
      <c r="F7" s="2"/>
      <c r="G7" s="2"/>
      <c r="H7" s="2"/>
      <c r="I7" s="13"/>
    </row>
    <row r="8" spans="2:9" ht="13.5" thickBot="1">
      <c r="B8" s="7"/>
      <c r="C8" s="28"/>
      <c r="D8" s="28"/>
      <c r="E8" s="12"/>
      <c r="F8" s="2"/>
      <c r="G8" s="2"/>
      <c r="H8" s="2"/>
      <c r="I8" s="13"/>
    </row>
    <row r="9" spans="2:9" ht="12.75">
      <c r="B9" s="9"/>
      <c r="C9" s="11"/>
      <c r="E9" s="12"/>
      <c r="F9" s="2"/>
      <c r="G9" s="2"/>
      <c r="H9" s="2"/>
      <c r="I9" s="13"/>
    </row>
    <row r="10" spans="2:9" ht="13.5" thickBot="1">
      <c r="B10" s="12"/>
      <c r="C10" s="13"/>
      <c r="E10" s="14"/>
      <c r="F10" s="15"/>
      <c r="G10" s="15"/>
      <c r="H10" s="15"/>
      <c r="I10" s="16"/>
    </row>
    <row r="11" spans="2:4" ht="13.5" thickBot="1">
      <c r="B11" s="12"/>
      <c r="C11" s="13"/>
      <c r="D11" s="60" t="s">
        <v>18</v>
      </c>
    </row>
    <row r="12" spans="2:8" ht="13.5" thickBot="1">
      <c r="B12" s="12"/>
      <c r="C12" s="13"/>
      <c r="D12" s="10"/>
      <c r="E12" s="23" t="s">
        <v>10</v>
      </c>
      <c r="F12" s="10"/>
      <c r="G12" s="23" t="s">
        <v>15</v>
      </c>
      <c r="H12" s="11"/>
    </row>
    <row r="13" spans="2:8" ht="13.5" thickBot="1">
      <c r="B13" s="14"/>
      <c r="C13" s="16"/>
      <c r="D13" s="2"/>
      <c r="E13" s="21">
        <f>'Calculation Sheet'!B16</f>
        <v>400.68463727739856</v>
      </c>
      <c r="F13" s="2" t="s">
        <v>0</v>
      </c>
      <c r="G13" s="21">
        <f>'Calculation Sheet'!H16</f>
        <v>393.18463727739856</v>
      </c>
      <c r="H13" s="13" t="s">
        <v>0</v>
      </c>
    </row>
    <row r="14" spans="1:8" ht="13.5" thickBot="1">
      <c r="A14" s="3"/>
      <c r="B14" s="26" t="s">
        <v>20</v>
      </c>
      <c r="C14" s="4"/>
      <c r="D14" s="12"/>
      <c r="E14" s="2"/>
      <c r="F14" s="2"/>
      <c r="G14" s="2"/>
      <c r="H14" s="13"/>
    </row>
    <row r="15" spans="1:8" ht="13.5" thickBot="1">
      <c r="A15" s="27" t="s">
        <v>21</v>
      </c>
      <c r="B15" s="1">
        <v>32</v>
      </c>
      <c r="C15" s="6"/>
      <c r="D15" s="12"/>
      <c r="E15" s="24" t="s">
        <v>14</v>
      </c>
      <c r="F15" s="2"/>
      <c r="G15" s="24" t="s">
        <v>16</v>
      </c>
      <c r="H15" s="13"/>
    </row>
    <row r="16" spans="1:8" ht="13.5" thickBot="1">
      <c r="A16" s="27"/>
      <c r="B16" s="17"/>
      <c r="C16" s="6"/>
      <c r="D16" s="12"/>
      <c r="E16" s="25">
        <f>'Calculation Sheet'!B23</f>
        <v>2.2916666666666665</v>
      </c>
      <c r="F16" s="2"/>
      <c r="G16" s="21">
        <f>'Calculation Sheet'!E16</f>
        <v>408.18463727739856</v>
      </c>
      <c r="H16" s="13" t="s">
        <v>0</v>
      </c>
    </row>
    <row r="17" spans="1:8" ht="13.5" thickBot="1">
      <c r="A17" s="27" t="s">
        <v>22</v>
      </c>
      <c r="B17" s="1">
        <v>16</v>
      </c>
      <c r="C17" s="6"/>
      <c r="D17" s="12"/>
      <c r="E17" s="2"/>
      <c r="F17" s="2"/>
      <c r="G17" s="2"/>
      <c r="H17" s="13"/>
    </row>
    <row r="18" spans="1:8" ht="13.5" thickBot="1">
      <c r="A18" s="5"/>
      <c r="B18" s="17"/>
      <c r="C18" s="6"/>
      <c r="D18" s="12"/>
      <c r="E18" s="2"/>
      <c r="F18" s="2"/>
      <c r="G18" s="24" t="s">
        <v>51</v>
      </c>
      <c r="H18" s="13"/>
    </row>
    <row r="19" spans="1:8" ht="13.5" thickBot="1">
      <c r="A19" s="27" t="s">
        <v>14</v>
      </c>
      <c r="B19" s="43">
        <f>B15/B17</f>
        <v>2</v>
      </c>
      <c r="C19" s="6"/>
      <c r="D19" s="12"/>
      <c r="E19" s="2"/>
      <c r="F19" s="2"/>
      <c r="G19" s="21">
        <f>'Calculation Sheet'!C13</f>
        <v>192.57748114119337</v>
      </c>
      <c r="H19" s="13" t="s">
        <v>0</v>
      </c>
    </row>
    <row r="20" spans="1:8" ht="12.75">
      <c r="A20" s="5"/>
      <c r="B20" s="17"/>
      <c r="C20" s="6"/>
      <c r="D20" s="12"/>
      <c r="E20" s="2"/>
      <c r="F20" s="2"/>
      <c r="G20" s="2"/>
      <c r="H20" s="13"/>
    </row>
    <row r="21" spans="1:8" ht="13.5" thickBot="1">
      <c r="A21" s="7"/>
      <c r="B21" s="28"/>
      <c r="C21" s="8"/>
      <c r="D21" s="12"/>
      <c r="E21" s="2"/>
      <c r="F21" s="2"/>
      <c r="G21" s="24" t="s">
        <v>52</v>
      </c>
      <c r="H21" s="13"/>
    </row>
    <row r="22" spans="4:8" ht="13.5" thickBot="1">
      <c r="D22" s="12"/>
      <c r="E22" s="2"/>
      <c r="F22" s="2"/>
      <c r="G22" s="21">
        <f>'Calculation Sheet'!F13</f>
        <v>84.03380995252074</v>
      </c>
      <c r="H22" s="13" t="s">
        <v>0</v>
      </c>
    </row>
    <row r="23" spans="1:8" ht="13.5" thickBot="1">
      <c r="A23" s="3"/>
      <c r="B23" s="26" t="s">
        <v>28</v>
      </c>
      <c r="C23" s="4"/>
      <c r="D23" s="2"/>
      <c r="E23" s="2"/>
      <c r="F23" s="2"/>
      <c r="G23" s="2"/>
      <c r="H23" s="13"/>
    </row>
    <row r="24" spans="1:8" ht="13.5" thickBot="1">
      <c r="A24" s="36">
        <v>60</v>
      </c>
      <c r="B24" s="37" t="s">
        <v>29</v>
      </c>
      <c r="C24" s="22" t="s">
        <v>34</v>
      </c>
      <c r="D24" s="15"/>
      <c r="E24" s="15"/>
      <c r="F24" s="15"/>
      <c r="G24" s="15"/>
      <c r="H24" s="16"/>
    </row>
    <row r="25" spans="1:3" ht="13.5" thickBot="1">
      <c r="A25" s="36">
        <v>55</v>
      </c>
      <c r="B25" s="37" t="s">
        <v>29</v>
      </c>
      <c r="C25" s="22" t="s">
        <v>34</v>
      </c>
    </row>
    <row r="26" spans="1:4" ht="13.5" thickBot="1">
      <c r="A26" s="36">
        <v>50</v>
      </c>
      <c r="B26" s="37" t="s">
        <v>29</v>
      </c>
      <c r="C26" s="22" t="s">
        <v>34</v>
      </c>
      <c r="D26" s="60" t="s">
        <v>19</v>
      </c>
    </row>
    <row r="27" spans="1:8" ht="13.5" thickBot="1">
      <c r="A27" s="36">
        <v>50</v>
      </c>
      <c r="B27" s="37" t="s">
        <v>30</v>
      </c>
      <c r="C27" s="22" t="s">
        <v>34</v>
      </c>
      <c r="D27" s="10"/>
      <c r="E27" s="23" t="s">
        <v>10</v>
      </c>
      <c r="F27" s="10"/>
      <c r="G27" s="23" t="s">
        <v>15</v>
      </c>
      <c r="H27" s="11"/>
    </row>
    <row r="28" spans="1:8" ht="13.5" thickBot="1">
      <c r="A28" s="36">
        <v>46</v>
      </c>
      <c r="B28" s="37" t="s">
        <v>30</v>
      </c>
      <c r="C28" s="22" t="s">
        <v>34</v>
      </c>
      <c r="D28" s="2"/>
      <c r="E28" s="21">
        <f>E13/25.4</f>
        <v>15.774985719582622</v>
      </c>
      <c r="F28" s="2" t="s">
        <v>17</v>
      </c>
      <c r="G28" s="25">
        <f>G13/25.4</f>
        <v>15.47971012903144</v>
      </c>
      <c r="H28" s="13" t="s">
        <v>17</v>
      </c>
    </row>
    <row r="29" spans="1:8" ht="13.5" thickBot="1">
      <c r="A29" s="36">
        <v>32</v>
      </c>
      <c r="B29" s="37" t="s">
        <v>31</v>
      </c>
      <c r="C29" s="22" t="s">
        <v>35</v>
      </c>
      <c r="D29" s="2"/>
      <c r="E29" s="2"/>
      <c r="F29" s="2"/>
      <c r="G29" s="2"/>
      <c r="H29" s="13"/>
    </row>
    <row r="30" spans="1:8" ht="13.5" thickBot="1">
      <c r="A30" s="36">
        <v>28</v>
      </c>
      <c r="B30" s="37" t="s">
        <v>31</v>
      </c>
      <c r="C30" s="22" t="s">
        <v>35</v>
      </c>
      <c r="D30" s="2"/>
      <c r="E30" s="24" t="s">
        <v>14</v>
      </c>
      <c r="F30" s="2"/>
      <c r="G30" s="24" t="s">
        <v>16</v>
      </c>
      <c r="H30" s="13"/>
    </row>
    <row r="31" spans="1:8" ht="13.5" thickBot="1">
      <c r="A31" s="36">
        <v>25</v>
      </c>
      <c r="B31" s="37" t="s">
        <v>31</v>
      </c>
      <c r="C31" s="22" t="s">
        <v>35</v>
      </c>
      <c r="D31" s="2"/>
      <c r="E31" s="25">
        <f>E16</f>
        <v>2.2916666666666665</v>
      </c>
      <c r="F31" s="2"/>
      <c r="G31" s="25">
        <f>G16/25.4</f>
        <v>16.0702613101338</v>
      </c>
      <c r="H31" s="13" t="s">
        <v>17</v>
      </c>
    </row>
    <row r="32" spans="1:8" ht="13.5" thickBot="1">
      <c r="A32" s="36">
        <v>24</v>
      </c>
      <c r="B32" s="37" t="s">
        <v>31</v>
      </c>
      <c r="C32" s="22" t="s">
        <v>35</v>
      </c>
      <c r="D32" s="2"/>
      <c r="E32" s="2"/>
      <c r="F32" s="2"/>
      <c r="G32" s="2"/>
      <c r="H32" s="13"/>
    </row>
    <row r="33" spans="1:8" ht="13.5" thickBot="1">
      <c r="A33" s="36">
        <v>24</v>
      </c>
      <c r="B33" s="37" t="s">
        <v>32</v>
      </c>
      <c r="C33" s="22" t="s">
        <v>35</v>
      </c>
      <c r="D33" s="2"/>
      <c r="E33" s="2"/>
      <c r="F33" s="2"/>
      <c r="G33" s="24" t="s">
        <v>51</v>
      </c>
      <c r="H33" s="13"/>
    </row>
    <row r="34" spans="1:8" ht="13.5" thickBot="1">
      <c r="A34" s="36">
        <v>24</v>
      </c>
      <c r="B34" s="37" t="s">
        <v>33</v>
      </c>
      <c r="C34" s="22" t="s">
        <v>35</v>
      </c>
      <c r="D34" s="2"/>
      <c r="E34" s="2"/>
      <c r="F34" s="2"/>
      <c r="G34" s="25">
        <f>G19/25.4</f>
        <v>7.581790596109975</v>
      </c>
      <c r="H34" s="13" t="s">
        <v>17</v>
      </c>
    </row>
    <row r="35" spans="1:8" ht="13.5" thickBot="1">
      <c r="A35" s="36">
        <v>22</v>
      </c>
      <c r="B35" s="37" t="s">
        <v>31</v>
      </c>
      <c r="C35" s="22" t="s">
        <v>35</v>
      </c>
      <c r="D35" s="2"/>
      <c r="E35" s="2"/>
      <c r="F35" s="2"/>
      <c r="G35" s="2"/>
      <c r="H35" s="13"/>
    </row>
    <row r="36" spans="1:8" ht="13.5" thickBot="1">
      <c r="A36" s="3">
        <v>20</v>
      </c>
      <c r="B36" s="38" t="s">
        <v>31</v>
      </c>
      <c r="C36" s="35" t="s">
        <v>35</v>
      </c>
      <c r="D36" s="2"/>
      <c r="E36" s="2"/>
      <c r="F36" s="2"/>
      <c r="G36" s="24" t="s">
        <v>52</v>
      </c>
      <c r="H36" s="13"/>
    </row>
    <row r="37" spans="1:8" ht="13.5" thickBot="1">
      <c r="A37" s="36"/>
      <c r="B37" s="39" t="s">
        <v>36</v>
      </c>
      <c r="C37" s="20"/>
      <c r="D37" s="2"/>
      <c r="E37" s="2"/>
      <c r="F37" s="2"/>
      <c r="G37" s="25">
        <f>G22/25.4</f>
        <v>3.308417714666171</v>
      </c>
      <c r="H37" s="13" t="s">
        <v>17</v>
      </c>
    </row>
    <row r="38" spans="1:8" ht="12.75">
      <c r="A38" s="42" t="s">
        <v>37</v>
      </c>
      <c r="B38" s="40"/>
      <c r="C38" s="40"/>
      <c r="D38" s="41"/>
      <c r="E38" s="2"/>
      <c r="F38" s="2"/>
      <c r="G38" s="2"/>
      <c r="H38" s="13"/>
    </row>
    <row r="39" spans="1:8" ht="13.5" thickBot="1">
      <c r="A39" t="s">
        <v>38</v>
      </c>
      <c r="D39" s="14"/>
      <c r="E39" s="15"/>
      <c r="F39" s="15"/>
      <c r="G39" s="15"/>
      <c r="H39" s="16"/>
    </row>
  </sheetData>
  <dataValidations count="3">
    <dataValidation type="list" allowBlank="1" showInputMessage="1" showErrorMessage="1" sqref="C3">
      <formula1>FrontSprockets</formula1>
    </dataValidation>
    <dataValidation type="list" allowBlank="1" showInputMessage="1" showErrorMessage="1" sqref="C5">
      <formula1>RearSprockets</formula1>
    </dataValidation>
    <dataValidation type="list" allowBlank="1" showInputMessage="1" showErrorMessage="1" sqref="C7">
      <formula1>BeltLengths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4"/>
  <sheetViews>
    <sheetView workbookViewId="0" topLeftCell="A1">
      <selection activeCell="C7" sqref="C7"/>
    </sheetView>
  </sheetViews>
  <sheetFormatPr defaultColWidth="9.140625" defaultRowHeight="12.75"/>
  <cols>
    <col min="2" max="2" width="21.421875" style="0" bestFit="1" customWidth="1"/>
    <col min="4" max="4" width="4.140625" style="0" customWidth="1"/>
    <col min="6" max="6" width="4.140625" style="0" bestFit="1" customWidth="1"/>
    <col min="7" max="7" width="16.57421875" style="0" customWidth="1"/>
    <col min="8" max="8" width="24.421875" style="0" bestFit="1" customWidth="1"/>
    <col min="10" max="10" width="3.7109375" style="0" customWidth="1"/>
    <col min="12" max="12" width="4.140625" style="0" bestFit="1" customWidth="1"/>
  </cols>
  <sheetData>
    <row r="3" spans="2:8" ht="13.5" thickBot="1">
      <c r="B3" s="46" t="s">
        <v>46</v>
      </c>
      <c r="H3" s="46" t="s">
        <v>47</v>
      </c>
    </row>
    <row r="4" spans="2:12" ht="13.5" thickBot="1">
      <c r="B4" s="3"/>
      <c r="C4" s="29"/>
      <c r="D4" s="29"/>
      <c r="E4" s="50" t="s">
        <v>49</v>
      </c>
      <c r="F4" s="4"/>
      <c r="H4" s="3"/>
      <c r="I4" s="29"/>
      <c r="J4" s="29"/>
      <c r="K4" s="50" t="s">
        <v>49</v>
      </c>
      <c r="L4" s="4"/>
    </row>
    <row r="5" spans="2:12" ht="13.5" thickBot="1">
      <c r="B5" s="5" t="s">
        <v>39</v>
      </c>
      <c r="C5" s="51">
        <v>27</v>
      </c>
      <c r="D5" s="17" t="s">
        <v>17</v>
      </c>
      <c r="E5" s="51">
        <v>700</v>
      </c>
      <c r="F5" s="6" t="s">
        <v>0</v>
      </c>
      <c r="G5" s="47"/>
      <c r="H5" s="5" t="s">
        <v>39</v>
      </c>
      <c r="I5" s="51">
        <v>27</v>
      </c>
      <c r="J5" s="17" t="s">
        <v>17</v>
      </c>
      <c r="K5" s="51">
        <v>700</v>
      </c>
      <c r="L5" s="6" t="s">
        <v>0</v>
      </c>
    </row>
    <row r="6" spans="2:12" ht="13.5" thickBot="1">
      <c r="B6" s="5"/>
      <c r="C6" s="17"/>
      <c r="D6" s="17"/>
      <c r="E6" s="17"/>
      <c r="F6" s="6"/>
      <c r="H6" s="5"/>
      <c r="I6" s="17"/>
      <c r="J6" s="17"/>
      <c r="K6" s="17"/>
      <c r="L6" s="6"/>
    </row>
    <row r="7" spans="2:12" ht="13.5" thickBot="1">
      <c r="B7" s="5" t="s">
        <v>7</v>
      </c>
      <c r="C7" s="51">
        <v>50</v>
      </c>
      <c r="D7" s="17"/>
      <c r="E7" s="17"/>
      <c r="F7" s="6"/>
      <c r="G7" s="31"/>
      <c r="H7" s="52" t="s">
        <v>42</v>
      </c>
      <c r="I7" s="51">
        <v>32</v>
      </c>
      <c r="J7" s="17"/>
      <c r="K7" s="17"/>
      <c r="L7" s="6"/>
    </row>
    <row r="8" spans="2:12" ht="13.5" thickBot="1">
      <c r="B8" s="5"/>
      <c r="C8" s="17"/>
      <c r="D8" s="17"/>
      <c r="E8" s="17"/>
      <c r="F8" s="6"/>
      <c r="H8" s="5"/>
      <c r="I8" s="17"/>
      <c r="J8" s="17"/>
      <c r="K8" s="17"/>
      <c r="L8" s="6"/>
    </row>
    <row r="9" spans="2:12" ht="13.5" thickBot="1">
      <c r="B9" s="5" t="s">
        <v>8</v>
      </c>
      <c r="C9" s="51">
        <v>25</v>
      </c>
      <c r="D9" s="17"/>
      <c r="E9" s="17"/>
      <c r="F9" s="6"/>
      <c r="G9" s="31"/>
      <c r="H9" s="52" t="s">
        <v>43</v>
      </c>
      <c r="I9" s="51">
        <v>16</v>
      </c>
      <c r="J9" s="17"/>
      <c r="K9" s="17"/>
      <c r="L9" s="6"/>
    </row>
    <row r="10" spans="2:12" ht="13.5" thickBot="1">
      <c r="B10" s="7"/>
      <c r="C10" s="28"/>
      <c r="D10" s="28"/>
      <c r="E10" s="28"/>
      <c r="F10" s="8"/>
      <c r="H10" s="7"/>
      <c r="I10" s="28"/>
      <c r="J10" s="28"/>
      <c r="K10" s="28"/>
      <c r="L10" s="8"/>
    </row>
    <row r="11" spans="2:12" ht="13.5" thickBot="1">
      <c r="B11" s="47"/>
      <c r="C11" s="47"/>
      <c r="D11" s="47"/>
      <c r="E11" s="47"/>
      <c r="F11" s="47"/>
      <c r="H11" s="47"/>
      <c r="I11" s="47"/>
      <c r="J11" s="47"/>
      <c r="K11" s="47"/>
      <c r="L11" s="47"/>
    </row>
    <row r="12" spans="2:12" ht="13.5" thickBot="1">
      <c r="B12" s="48"/>
      <c r="C12" s="10"/>
      <c r="D12" s="10"/>
      <c r="E12" s="10"/>
      <c r="F12" s="49"/>
      <c r="H12" s="48"/>
      <c r="I12" s="10"/>
      <c r="J12" s="10"/>
      <c r="K12" s="10"/>
      <c r="L12" s="49"/>
    </row>
    <row r="13" spans="2:12" ht="13.5" thickBot="1">
      <c r="B13" s="12" t="s">
        <v>40</v>
      </c>
      <c r="C13" s="21">
        <f>C5*C7/C9</f>
        <v>54</v>
      </c>
      <c r="D13" s="54"/>
      <c r="E13" s="21">
        <f>(E5/25.4)*C7/C9</f>
        <v>55.118110236220474</v>
      </c>
      <c r="F13" s="55"/>
      <c r="G13" s="45"/>
      <c r="H13" s="12" t="s">
        <v>40</v>
      </c>
      <c r="I13" s="21">
        <f>I5*I7/I9</f>
        <v>54</v>
      </c>
      <c r="J13" s="2"/>
      <c r="K13" s="21">
        <f>(K5/25.4)*I7/I9</f>
        <v>55.118110236220474</v>
      </c>
      <c r="L13" s="55"/>
    </row>
    <row r="14" spans="2:12" ht="13.5" thickBot="1">
      <c r="B14" s="12"/>
      <c r="C14" s="2"/>
      <c r="D14" s="2"/>
      <c r="E14" s="2"/>
      <c r="F14" s="13"/>
      <c r="H14" s="12"/>
      <c r="I14" s="2"/>
      <c r="J14" s="2"/>
      <c r="K14" s="2"/>
      <c r="L14" s="13"/>
    </row>
    <row r="15" spans="2:12" ht="13.5" thickBot="1">
      <c r="B15" s="12" t="s">
        <v>41</v>
      </c>
      <c r="C15" s="21">
        <f>C7/C9</f>
        <v>2</v>
      </c>
      <c r="D15" s="54"/>
      <c r="E15" s="21">
        <f>C7/C9</f>
        <v>2</v>
      </c>
      <c r="F15" s="55"/>
      <c r="G15" s="45"/>
      <c r="H15" s="12" t="s">
        <v>41</v>
      </c>
      <c r="I15" s="21">
        <f>I7/I9</f>
        <v>2</v>
      </c>
      <c r="J15" s="2"/>
      <c r="K15" s="21">
        <f>I7/I9</f>
        <v>2</v>
      </c>
      <c r="L15" s="55"/>
    </row>
    <row r="16" spans="2:12" ht="13.5" thickBot="1">
      <c r="B16" s="12"/>
      <c r="C16" s="2"/>
      <c r="D16" s="2"/>
      <c r="E16" s="2"/>
      <c r="F16" s="13"/>
      <c r="H16" s="12"/>
      <c r="I16" s="2"/>
      <c r="J16" s="2"/>
      <c r="K16" s="2"/>
      <c r="L16" s="13"/>
    </row>
    <row r="17" spans="2:12" ht="13.5" thickBot="1">
      <c r="B17" s="12" t="s">
        <v>48</v>
      </c>
      <c r="C17" s="21">
        <f>C5*0.0254*C7/C9*PI()</f>
        <v>4.30900848366376</v>
      </c>
      <c r="D17" s="54"/>
      <c r="E17" s="21">
        <f>(E5/25.4)*0.0254*C7/C9*PI()</f>
        <v>4.39822971502571</v>
      </c>
      <c r="F17" s="55"/>
      <c r="G17" s="45"/>
      <c r="H17" s="12" t="s">
        <v>48</v>
      </c>
      <c r="I17" s="21">
        <f>I5*0.0254*I7/I9*PI()</f>
        <v>4.30900848366376</v>
      </c>
      <c r="J17" s="2"/>
      <c r="K17" s="21">
        <f>(K5/25.4)*0.0254*I7/I9*PI()</f>
        <v>4.39822971502571</v>
      </c>
      <c r="L17" s="55"/>
    </row>
    <row r="18" spans="2:12" ht="13.5" thickBot="1">
      <c r="B18" s="14"/>
      <c r="C18" s="15"/>
      <c r="D18" s="15"/>
      <c r="E18" s="53"/>
      <c r="F18" s="16"/>
      <c r="H18" s="14"/>
      <c r="I18" s="15"/>
      <c r="J18" s="15"/>
      <c r="K18" s="15"/>
      <c r="L18" s="16"/>
    </row>
    <row r="19" spans="2:6" ht="13.5" thickBot="1">
      <c r="B19" s="31"/>
      <c r="C19" s="31"/>
      <c r="D19" s="31"/>
      <c r="E19" s="31"/>
      <c r="F19" s="31"/>
    </row>
    <row r="20" spans="1:2" s="58" customFormat="1" ht="13.5" thickBot="1">
      <c r="A20" s="56"/>
      <c r="B20" s="57" t="s">
        <v>44</v>
      </c>
    </row>
    <row r="21" s="47" customFormat="1" ht="13.5" thickBot="1">
      <c r="B21" s="59"/>
    </row>
    <row r="22" spans="2:10" ht="13.5" thickBot="1">
      <c r="B22" s="3"/>
      <c r="C22" s="29"/>
      <c r="D22" s="4"/>
      <c r="H22" s="3"/>
      <c r="I22" s="29"/>
      <c r="J22" s="4"/>
    </row>
    <row r="23" spans="2:12" ht="13.5" thickBot="1">
      <c r="B23" s="5" t="s">
        <v>45</v>
      </c>
      <c r="C23" s="1">
        <v>170</v>
      </c>
      <c r="D23" s="6"/>
      <c r="E23" s="31"/>
      <c r="F23" s="31"/>
      <c r="G23" s="31"/>
      <c r="H23" s="5" t="s">
        <v>45</v>
      </c>
      <c r="I23" s="1">
        <v>170</v>
      </c>
      <c r="J23" s="6"/>
      <c r="K23" s="31"/>
      <c r="L23" s="31"/>
    </row>
    <row r="24" spans="2:10" ht="13.5" thickBot="1">
      <c r="B24" s="7"/>
      <c r="C24" s="28"/>
      <c r="D24" s="8"/>
      <c r="H24" s="7"/>
      <c r="I24" s="28"/>
      <c r="J24" s="8"/>
    </row>
    <row r="25" spans="2:10" ht="13.5" thickBot="1">
      <c r="B25" s="47"/>
      <c r="C25" s="47"/>
      <c r="D25" s="47"/>
      <c r="H25" s="47"/>
      <c r="I25" s="47"/>
      <c r="J25" s="47"/>
    </row>
    <row r="26" spans="2:12" ht="13.5" thickBot="1">
      <c r="B26" s="9"/>
      <c r="C26" s="10"/>
      <c r="D26" s="10"/>
      <c r="E26" s="10"/>
      <c r="F26" s="11"/>
      <c r="H26" s="9"/>
      <c r="I26" s="10"/>
      <c r="J26" s="10"/>
      <c r="K26" s="10"/>
      <c r="L26" s="11"/>
    </row>
    <row r="27" spans="2:12" ht="13.5" thickBot="1">
      <c r="B27" s="12" t="s">
        <v>50</v>
      </c>
      <c r="C27" s="21">
        <f>((C5*25.4/2)/C23)*C7/C9</f>
        <v>4.034117647058824</v>
      </c>
      <c r="D27" s="2"/>
      <c r="E27" s="21">
        <f>((E5/2)/C23)*C7/C9</f>
        <v>4.117647058823529</v>
      </c>
      <c r="F27" s="13"/>
      <c r="H27" s="12" t="s">
        <v>50</v>
      </c>
      <c r="I27" s="21">
        <f>((I5*25.4/2)/I23)*I7/I9</f>
        <v>4.034117647058824</v>
      </c>
      <c r="J27" s="2"/>
      <c r="K27" s="21">
        <f>((K5/2)/I23)*I7/I9</f>
        <v>4.117647058823529</v>
      </c>
      <c r="L27" s="13"/>
    </row>
    <row r="28" spans="2:12" ht="13.5" thickBot="1">
      <c r="B28" s="14"/>
      <c r="C28" s="15"/>
      <c r="D28" s="15"/>
      <c r="E28" s="15"/>
      <c r="F28" s="16"/>
      <c r="H28" s="14"/>
      <c r="I28" s="15"/>
      <c r="J28" s="15"/>
      <c r="K28" s="15"/>
      <c r="L28" s="16"/>
    </row>
    <row r="29" ht="12.75">
      <c r="C29" s="47"/>
    </row>
    <row r="30" ht="12.75">
      <c r="C30" s="47"/>
    </row>
    <row r="31" ht="12.75">
      <c r="C31" s="47"/>
    </row>
    <row r="32" ht="12.75">
      <c r="C32" s="47"/>
    </row>
    <row r="33" ht="12.75">
      <c r="C33" s="47"/>
    </row>
    <row r="34" ht="12.75">
      <c r="C34" s="47"/>
    </row>
  </sheetData>
  <dataValidations count="2">
    <dataValidation type="list" allowBlank="1" showInputMessage="1" showErrorMessage="1" sqref="C7">
      <formula1>"60,55,50,46"</formula1>
    </dataValidation>
    <dataValidation type="list" allowBlank="1" showInputMessage="1" showErrorMessage="1" sqref="C9">
      <formula1>"32,28,25,24,22,20"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F2" sqref="F2:F7"/>
    </sheetView>
  </sheetViews>
  <sheetFormatPr defaultColWidth="9.140625" defaultRowHeight="12.75"/>
  <cols>
    <col min="2" max="2" width="14.421875" style="0" bestFit="1" customWidth="1"/>
    <col min="3" max="3" width="8.00390625" style="0" bestFit="1" customWidth="1"/>
    <col min="5" max="5" width="16.140625" style="0" bestFit="1" customWidth="1"/>
    <col min="8" max="8" width="15.57421875" style="0" bestFit="1" customWidth="1"/>
    <col min="9" max="9" width="11.421875" style="0" bestFit="1" customWidth="1"/>
  </cols>
  <sheetData>
    <row r="1" ht="13.5" thickBot="1"/>
    <row r="2" spans="2:9" ht="12.75">
      <c r="B2" s="3" t="s">
        <v>3</v>
      </c>
      <c r="C2" s="4">
        <v>60</v>
      </c>
      <c r="E2" s="3" t="s">
        <v>4</v>
      </c>
      <c r="F2" s="4">
        <v>32</v>
      </c>
      <c r="H2" s="3" t="s">
        <v>6</v>
      </c>
      <c r="I2" s="4">
        <v>113</v>
      </c>
    </row>
    <row r="3" spans="2:9" ht="12.75">
      <c r="B3" s="5"/>
      <c r="C3" s="6">
        <v>55</v>
      </c>
      <c r="E3" s="5"/>
      <c r="F3" s="6">
        <v>28</v>
      </c>
      <c r="H3" s="5"/>
      <c r="I3" s="6">
        <v>118</v>
      </c>
    </row>
    <row r="4" spans="2:9" ht="12.75">
      <c r="B4" s="5"/>
      <c r="C4" s="6">
        <v>50</v>
      </c>
      <c r="E4" s="5"/>
      <c r="F4" s="6">
        <v>25</v>
      </c>
      <c r="H4" s="5"/>
      <c r="I4" s="6">
        <v>122</v>
      </c>
    </row>
    <row r="5" spans="2:9" ht="13.5" thickBot="1">
      <c r="B5" s="7"/>
      <c r="C5" s="8">
        <v>46</v>
      </c>
      <c r="E5" s="5"/>
      <c r="F5" s="6">
        <v>24</v>
      </c>
      <c r="H5" s="7"/>
      <c r="I5" s="8">
        <v>125</v>
      </c>
    </row>
    <row r="6" spans="5:6" ht="12.75">
      <c r="E6" s="5"/>
      <c r="F6" s="6">
        <v>22</v>
      </c>
    </row>
    <row r="7" spans="5:6" ht="13.5" thickBot="1">
      <c r="E7" s="7"/>
      <c r="F7" s="8">
        <v>20</v>
      </c>
    </row>
    <row r="8" spans="2:6" ht="12.75">
      <c r="B8" s="31"/>
      <c r="C8" s="31"/>
      <c r="D8" s="31"/>
      <c r="E8" s="31"/>
      <c r="F8" s="31"/>
    </row>
    <row r="9" spans="2:6" ht="12.75">
      <c r="B9" s="31"/>
      <c r="C9" s="31"/>
      <c r="D9" s="31"/>
      <c r="E9" s="31"/>
      <c r="F9" s="31"/>
    </row>
    <row r="11" ht="13.5" thickBot="1"/>
    <row r="12" spans="2:9" ht="13.5" thickBot="1">
      <c r="B12" s="22" t="s">
        <v>7</v>
      </c>
      <c r="C12" s="22" t="s">
        <v>26</v>
      </c>
      <c r="E12" s="22" t="s">
        <v>8</v>
      </c>
      <c r="F12" s="22" t="s">
        <v>26</v>
      </c>
      <c r="H12" s="22" t="s">
        <v>9</v>
      </c>
      <c r="I12" s="22" t="s">
        <v>27</v>
      </c>
    </row>
    <row r="13" spans="2:10" ht="13.5" thickBot="1">
      <c r="B13" s="32">
        <f>'Interface Sheet'!C3</f>
        <v>55</v>
      </c>
      <c r="C13" s="33">
        <f>B13*11/(PI())</f>
        <v>192.57748114119337</v>
      </c>
      <c r="D13" t="s">
        <v>0</v>
      </c>
      <c r="E13" s="32">
        <f>'Interface Sheet'!C5</f>
        <v>24</v>
      </c>
      <c r="F13" s="33">
        <f>E13*11/(PI())</f>
        <v>84.03380995252074</v>
      </c>
      <c r="G13" t="s">
        <v>0</v>
      </c>
      <c r="H13" s="32">
        <f>'Interface Sheet'!C7</f>
        <v>113</v>
      </c>
      <c r="I13" s="8">
        <f>H13*11</f>
        <v>1243</v>
      </c>
      <c r="J13" t="s">
        <v>0</v>
      </c>
    </row>
    <row r="14" ht="13.5" thickBot="1"/>
    <row r="15" spans="2:8" ht="13.5" thickBot="1">
      <c r="B15" s="22" t="s">
        <v>10</v>
      </c>
      <c r="E15" s="22" t="s">
        <v>24</v>
      </c>
      <c r="H15" s="22" t="s">
        <v>25</v>
      </c>
    </row>
    <row r="16" spans="2:9" ht="13.5" thickBot="1">
      <c r="B16" s="34">
        <f>B20</f>
        <v>400.68463727739856</v>
      </c>
      <c r="C16" t="s">
        <v>0</v>
      </c>
      <c r="E16" s="34">
        <f>B16+7.5</f>
        <v>408.18463727739856</v>
      </c>
      <c r="F16" t="s">
        <v>0</v>
      </c>
      <c r="H16" s="34">
        <f>B16-7.5</f>
        <v>393.18463727739856</v>
      </c>
      <c r="I16" t="s">
        <v>0</v>
      </c>
    </row>
    <row r="17" ht="13.5" thickBot="1"/>
    <row r="18" spans="1:2" ht="13.5" thickBot="1">
      <c r="A18" s="22"/>
      <c r="B18" s="4" t="s">
        <v>12</v>
      </c>
    </row>
    <row r="19" spans="1:2" ht="13.5" thickBot="1">
      <c r="A19" s="19" t="s">
        <v>11</v>
      </c>
      <c r="B19" s="22">
        <f>(4*I13-6.28*(C13+F13))</f>
        <v>3234.8810919314756</v>
      </c>
    </row>
    <row r="20" spans="1:2" ht="13.5" thickBot="1">
      <c r="A20" s="18" t="s">
        <v>13</v>
      </c>
      <c r="B20" s="22">
        <f>(B19+SQRT(B19^2-32*(C13-F13)^2))/16</f>
        <v>400.68463727739856</v>
      </c>
    </row>
    <row r="21" ht="13.5" thickBot="1"/>
    <row r="22" ht="13.5" thickBot="1">
      <c r="B22" s="35" t="s">
        <v>14</v>
      </c>
    </row>
    <row r="23" ht="13.5" thickBot="1">
      <c r="B23" s="22">
        <f>B13/E13</f>
        <v>2.2916666666666665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Gates Corporation</dc:creator>
  <cp:keywords/>
  <dc:description/>
  <cp:lastModifiedBy>Gates Corporation</cp:lastModifiedBy>
  <dcterms:created xsi:type="dcterms:W3CDTF">2008-10-06T19:59:53Z</dcterms:created>
  <dcterms:modified xsi:type="dcterms:W3CDTF">2008-12-08T22:22:35Z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